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BenaiahBurnich/Google Drive/Navigation Trading/Website/"/>
    </mc:Choice>
  </mc:AlternateContent>
  <bookViews>
    <workbookView xWindow="14060" yWindow="5060" windowWidth="30920" windowHeight="16620" tabRatio="500"/>
  </bookViews>
  <sheets>
    <sheet name="Commission Comparison" sheetId="1" r:id="rId1"/>
    <sheet name="Sheet1" sheetId="2" state="hidden" r:id="rId2"/>
  </sheets>
  <definedNames>
    <definedName name="_xlnm.Print_Area" localSheetId="0">'Commission Comparison'!$A$1:$T$57</definedName>
    <definedName name="TrueOrFalse">Sheet1!$A$1:$A$2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5" i="1" l="1"/>
  <c r="F35" i="1"/>
  <c r="V32" i="1"/>
  <c r="U37" i="1"/>
  <c r="L54" i="1"/>
  <c r="L10" i="1"/>
  <c r="L11" i="1"/>
  <c r="L12" i="1"/>
  <c r="L13" i="1"/>
  <c r="L14" i="1"/>
  <c r="F36" i="1"/>
  <c r="L17" i="1"/>
  <c r="L18" i="1"/>
  <c r="L19" i="1"/>
  <c r="L20" i="1"/>
  <c r="L21" i="1"/>
  <c r="F37" i="1"/>
  <c r="F46" i="1"/>
  <c r="L26" i="1"/>
  <c r="L27" i="1"/>
  <c r="F47" i="1"/>
  <c r="F44" i="1"/>
  <c r="F48" i="1"/>
  <c r="F49" i="1"/>
  <c r="K10" i="1"/>
  <c r="K11" i="1"/>
  <c r="K12" i="1"/>
  <c r="K13" i="1"/>
  <c r="K14" i="1"/>
  <c r="E36" i="1"/>
  <c r="K17" i="1"/>
  <c r="K18" i="1"/>
  <c r="K19" i="1"/>
  <c r="K20" i="1"/>
  <c r="K21" i="1"/>
  <c r="E37" i="1"/>
  <c r="E46" i="1"/>
  <c r="K26" i="1"/>
  <c r="K27" i="1"/>
  <c r="E47" i="1"/>
  <c r="E44" i="1"/>
  <c r="E48" i="1"/>
  <c r="E49" i="1"/>
  <c r="J54" i="1"/>
  <c r="I55" i="1"/>
  <c r="J59" i="1"/>
  <c r="I62" i="1"/>
  <c r="I63" i="1"/>
  <c r="I64" i="1"/>
  <c r="D59" i="1"/>
  <c r="W35" i="1"/>
  <c r="V36" i="1"/>
  <c r="W37" i="1"/>
  <c r="V37" i="1"/>
  <c r="W40" i="1"/>
  <c r="V40" i="1"/>
  <c r="U43" i="1"/>
  <c r="F42" i="1"/>
  <c r="W39" i="1"/>
  <c r="U42" i="1"/>
  <c r="E42" i="1"/>
  <c r="V39" i="1"/>
  <c r="F38" i="1"/>
  <c r="W38" i="1"/>
  <c r="E38" i="1"/>
  <c r="V38" i="1"/>
  <c r="U41" i="1"/>
  <c r="K49" i="1"/>
  <c r="K50" i="1"/>
  <c r="K51" i="1"/>
  <c r="K52" i="1"/>
  <c r="J49" i="1"/>
  <c r="J51" i="1"/>
  <c r="J50" i="1"/>
  <c r="J52" i="1"/>
  <c r="L51" i="1"/>
  <c r="L50" i="1"/>
  <c r="L49" i="1"/>
  <c r="K48" i="1"/>
  <c r="J48" i="1"/>
  <c r="L28" i="1"/>
  <c r="K28" i="1"/>
  <c r="L9" i="1"/>
  <c r="K9" i="1"/>
</calcChain>
</file>

<file path=xl/sharedStrings.xml><?xml version="1.0" encoding="utf-8"?>
<sst xmlns="http://schemas.openxmlformats.org/spreadsheetml/2006/main" count="72" uniqueCount="56">
  <si>
    <t>Ticket Charge</t>
  </si>
  <si>
    <t>Additional Fees</t>
  </si>
  <si>
    <t>Free to Close Positions?</t>
  </si>
  <si>
    <t>Options</t>
  </si>
  <si>
    <t>Stocks</t>
  </si>
  <si>
    <t>Free to Close Position?</t>
  </si>
  <si>
    <t>Number of Assignments/Exercises per Year</t>
  </si>
  <si>
    <t>Per Contract Commissions</t>
  </si>
  <si>
    <t>Based on the current user's inputs</t>
  </si>
  <si>
    <t>Per Avg. Opening Trade</t>
  </si>
  <si>
    <t>Per Avg. Closing Trade</t>
  </si>
  <si>
    <t>Per Contract</t>
  </si>
  <si>
    <t>Additional Fee</t>
  </si>
  <si>
    <t>Closing Commission</t>
  </si>
  <si>
    <t>Opening Commission</t>
  </si>
  <si>
    <t>Option Commissions</t>
  </si>
  <si>
    <t>Stock Commissions</t>
  </si>
  <si>
    <t>Total Yearly Commissions Paid</t>
  </si>
  <si>
    <t>Assignments/Exercises</t>
  </si>
  <si>
    <t>Assignment/Exercises</t>
  </si>
  <si>
    <t>Assignment/Exercises Commissions</t>
  </si>
  <si>
    <t>diff between commisions</t>
  </si>
  <si>
    <t xml:space="preserve">% less and still have the same return. </t>
  </si>
  <si>
    <t>Total Commisions</t>
  </si>
  <si>
    <t>Options Opening and Closing Commissions</t>
  </si>
  <si>
    <t>Stock Opening and Closing Commissions</t>
  </si>
  <si>
    <t xml:space="preserve"> Legs per Trade</t>
  </si>
  <si>
    <t>Exercise/Assignment Fees</t>
  </si>
  <si>
    <t>Costs Savings By Choosing the New Brokerage</t>
  </si>
  <si>
    <t>Minimum Charge (if applicable)</t>
  </si>
  <si>
    <t>Is minimum charge greater?</t>
  </si>
  <si>
    <t>Sum of minimum charge override</t>
  </si>
  <si>
    <t xml:space="preserve">Comparison of Estimated Commissions for </t>
  </si>
  <si>
    <t xml:space="preserve">Based on your inputs, you might save </t>
  </si>
  <si>
    <t xml:space="preserve">Also, according to your inputs (and the math), by choosing the </t>
  </si>
  <si>
    <t xml:space="preserve">, you could make an estimated </t>
  </si>
  <si>
    <t xml:space="preserve">% by choosing the </t>
  </si>
  <si>
    <t xml:space="preserve"> over your existing one.</t>
  </si>
  <si>
    <t xml:space="preserve">Cost Savings by Choosing the </t>
  </si>
  <si>
    <t>Your account value</t>
  </si>
  <si>
    <t>Broker #1</t>
  </si>
  <si>
    <t>Broker #2</t>
  </si>
  <si>
    <t>Flat Rate Commission</t>
  </si>
  <si>
    <t>Comparison Items</t>
  </si>
  <si>
    <t>Per Share Commission</t>
  </si>
  <si>
    <t>Stock Trades Per Year</t>
  </si>
  <si>
    <t>Average Shares per Trade</t>
  </si>
  <si>
    <t>Trade Activity</t>
  </si>
  <si>
    <t>Output</t>
  </si>
  <si>
    <t>Annual Commissions</t>
  </si>
  <si>
    <t>*Number of Option Trades Per Year</t>
  </si>
  <si>
    <t>*Opening a trade and closing a trade = 2 trades</t>
  </si>
  <si>
    <t xml:space="preserve">**Contracts per trade </t>
  </si>
  <si>
    <t>**Example: Iron Condor = 4 Contracts Per Trade</t>
  </si>
  <si>
    <t>This tool is designed to help you make estimated comparisons of broker commissions. Brokers frequently change their commission structure. Please contact the broker for actual rates.</t>
  </si>
  <si>
    <r>
      <t xml:space="preserve">Make changes in the </t>
    </r>
    <r>
      <rPr>
        <b/>
        <sz val="14"/>
        <color theme="1"/>
        <rFont val="Calibri (Body)"/>
      </rPr>
      <t>Green</t>
    </r>
    <r>
      <rPr>
        <b/>
        <sz val="14"/>
        <color theme="1"/>
        <rFont val="Calibri"/>
        <scheme val="minor"/>
      </rPr>
      <t xml:space="preserve"> boxes to compare costs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</si>
</sst>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&quot;$&quot;#,##0.00"/>
    <numFmt numFmtId="167" formatCode="&quot;$&quot;#,##0"/>
    <numFmt numFmtId="168" formatCode="_-* #,##0_-;\-* #,##0_-;_-* &quot;-&quot;??_-;_-@_-"/>
    <numFmt numFmtId="169" formatCode="&quot;$&quot;#,##0.000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b/>
      <sz val="14"/>
      <color theme="0"/>
      <name val="Calibri"/>
      <scheme val="minor"/>
    </font>
    <font>
      <sz val="14"/>
      <color theme="0"/>
      <name val="Calibri"/>
      <scheme val="minor"/>
    </font>
    <font>
      <sz val="14"/>
      <color rgb="FF000000"/>
      <name val="Calibri"/>
      <scheme val="minor"/>
    </font>
    <font>
      <sz val="14"/>
      <color rgb="FFFF0000"/>
      <name val="Calibri"/>
      <scheme val="minor"/>
    </font>
    <font>
      <b/>
      <sz val="16"/>
      <color theme="1"/>
      <name val="Calibri"/>
      <scheme val="minor"/>
    </font>
    <font>
      <sz val="14"/>
      <name val="Calibri"/>
      <scheme val="minor"/>
    </font>
    <font>
      <b/>
      <sz val="14"/>
      <name val="Calibri"/>
      <scheme val="minor"/>
    </font>
    <font>
      <sz val="14"/>
      <color theme="0" tint="-0.499984740745262"/>
      <name val="Calibri"/>
      <scheme val="minor"/>
    </font>
    <font>
      <b/>
      <sz val="16"/>
      <color theme="8" tint="-0.249977111117893"/>
      <name val="Calibri"/>
      <scheme val="minor"/>
    </font>
    <font>
      <sz val="14"/>
      <color theme="8" tint="-0.249977111117893"/>
      <name val="Calibri"/>
      <scheme val="minor"/>
    </font>
    <font>
      <sz val="8"/>
      <name val="Calibri"/>
      <family val="2"/>
      <scheme val="minor"/>
    </font>
    <font>
      <sz val="36"/>
      <color theme="0"/>
      <name val="Calibri"/>
      <scheme val="minor"/>
    </font>
    <font>
      <b/>
      <sz val="14"/>
      <color theme="1"/>
      <name val="Calibri (Body)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A5ED7F"/>
        <bgColor indexed="64"/>
      </patternFill>
    </fill>
    <fill>
      <patternFill patternType="solid">
        <fgColor rgb="FFA5ED7F"/>
        <bgColor rgb="FFA5ED7F"/>
      </patternFill>
    </fill>
    <fill>
      <patternFill patternType="solid">
        <fgColor rgb="FFA5ED7F"/>
        <bgColor rgb="FF000000"/>
      </patternFill>
    </fill>
    <fill>
      <patternFill patternType="solid">
        <fgColor theme="3" tint="-0.2499465926084170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82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3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164" fontId="5" fillId="0" borderId="0" xfId="2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166" fontId="5" fillId="0" borderId="0" xfId="2" applyNumberFormat="1" applyFont="1" applyFill="1" applyBorder="1" applyAlignment="1">
      <alignment horizontal="center" vertical="center" wrapText="1"/>
    </xf>
    <xf numFmtId="167" fontId="5" fillId="0" borderId="0" xfId="2" applyNumberFormat="1" applyFont="1" applyFill="1" applyBorder="1" applyAlignment="1">
      <alignment horizontal="center" vertical="center" wrapText="1"/>
    </xf>
    <xf numFmtId="166" fontId="5" fillId="0" borderId="0" xfId="0" applyNumberFormat="1" applyFont="1" applyAlignment="1">
      <alignment vertical="center"/>
    </xf>
    <xf numFmtId="166" fontId="5" fillId="0" borderId="1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166" fontId="6" fillId="0" borderId="0" xfId="2" applyNumberFormat="1" applyFont="1" applyAlignment="1">
      <alignment horizontal="center" vertical="center" wrapText="1"/>
    </xf>
    <xf numFmtId="164" fontId="5" fillId="0" borderId="0" xfId="0" applyNumberFormat="1" applyFont="1" applyBorder="1" applyAlignment="1">
      <alignment vertical="center"/>
    </xf>
    <xf numFmtId="9" fontId="5" fillId="0" borderId="0" xfId="193" applyFont="1" applyAlignment="1">
      <alignment vertical="center"/>
    </xf>
    <xf numFmtId="167" fontId="5" fillId="0" borderId="0" xfId="0" applyNumberFormat="1" applyFont="1" applyAlignment="1">
      <alignment vertical="center"/>
    </xf>
    <xf numFmtId="168" fontId="5" fillId="0" borderId="0" xfId="1" applyNumberFormat="1" applyFont="1" applyAlignment="1">
      <alignment vertical="center"/>
    </xf>
    <xf numFmtId="0" fontId="10" fillId="0" borderId="0" xfId="0" applyFont="1" applyAlignment="1">
      <alignment vertical="center"/>
    </xf>
    <xf numFmtId="167" fontId="5" fillId="0" borderId="0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3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6" fontId="8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textRotation="90"/>
    </xf>
    <xf numFmtId="0" fontId="11" fillId="0" borderId="0" xfId="0" applyFont="1" applyBorder="1" applyAlignment="1">
      <alignment horizontal="center" vertical="center"/>
    </xf>
    <xf numFmtId="9" fontId="8" fillId="0" borderId="0" xfId="0" applyNumberFormat="1" applyFont="1" applyAlignment="1">
      <alignment vertical="center"/>
    </xf>
    <xf numFmtId="9" fontId="8" fillId="0" borderId="0" xfId="193" applyFont="1" applyAlignment="1">
      <alignment horizontal="right" vertical="center"/>
    </xf>
    <xf numFmtId="9" fontId="8" fillId="0" borderId="0" xfId="2" applyNumberFormat="1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164" fontId="16" fillId="0" borderId="0" xfId="2" applyFont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164" fontId="5" fillId="0" borderId="0" xfId="2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textRotation="90"/>
    </xf>
    <xf numFmtId="166" fontId="5" fillId="0" borderId="0" xfId="0" applyNumberFormat="1" applyFont="1" applyBorder="1" applyAlignment="1">
      <alignment vertical="center"/>
    </xf>
    <xf numFmtId="0" fontId="5" fillId="2" borderId="0" xfId="0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6" fontId="5" fillId="2" borderId="1" xfId="0" applyNumberFormat="1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/>
    <xf numFmtId="0" fontId="11" fillId="0" borderId="0" xfId="0" applyFont="1" applyBorder="1" applyAlignment="1">
      <alignment horizontal="center" vertical="center" wrapText="1"/>
    </xf>
    <xf numFmtId="0" fontId="18" fillId="8" borderId="0" xfId="0" applyFont="1" applyFill="1" applyAlignment="1">
      <alignment horizontal="center" vertical="center"/>
    </xf>
    <xf numFmtId="0" fontId="6" fillId="0" borderId="0" xfId="0" applyFont="1" applyBorder="1" applyAlignment="1">
      <alignment vertical="center"/>
    </xf>
    <xf numFmtId="166" fontId="5" fillId="4" borderId="4" xfId="2" applyNumberFormat="1" applyFont="1" applyFill="1" applyBorder="1" applyAlignment="1">
      <alignment horizontal="center" vertical="center" wrapText="1"/>
    </xf>
    <xf numFmtId="166" fontId="5" fillId="5" borderId="4" xfId="2" applyNumberFormat="1" applyFont="1" applyFill="1" applyBorder="1" applyAlignment="1">
      <alignment horizontal="center" vertical="center" wrapText="1"/>
    </xf>
    <xf numFmtId="166" fontId="5" fillId="5" borderId="4" xfId="0" applyNumberFormat="1" applyFont="1" applyFill="1" applyBorder="1" applyAlignment="1">
      <alignment horizontal="center" vertical="center" wrapText="1"/>
    </xf>
    <xf numFmtId="169" fontId="5" fillId="5" borderId="4" xfId="2" applyNumberFormat="1" applyFont="1" applyFill="1" applyBorder="1" applyAlignment="1">
      <alignment horizontal="center" vertical="center" wrapText="1"/>
    </xf>
    <xf numFmtId="169" fontId="5" fillId="5" borderId="4" xfId="0" applyNumberFormat="1" applyFont="1" applyFill="1" applyBorder="1" applyAlignment="1">
      <alignment horizontal="center" vertical="center" wrapText="1"/>
    </xf>
    <xf numFmtId="166" fontId="5" fillId="0" borderId="1" xfId="2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right" vertical="center"/>
    </xf>
    <xf numFmtId="166" fontId="14" fillId="0" borderId="4" xfId="2" applyNumberFormat="1" applyFont="1" applyBorder="1" applyAlignment="1">
      <alignment horizontal="center" vertical="center" wrapText="1"/>
    </xf>
    <xf numFmtId="166" fontId="14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/>
    </xf>
    <xf numFmtId="166" fontId="6" fillId="0" borderId="4" xfId="2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67" fontId="14" fillId="0" borderId="4" xfId="2" applyNumberFormat="1" applyFont="1" applyBorder="1" applyAlignment="1">
      <alignment horizontal="center" vertical="center" wrapText="1"/>
    </xf>
    <xf numFmtId="167" fontId="14" fillId="0" borderId="4" xfId="0" applyNumberFormat="1" applyFont="1" applyFill="1" applyBorder="1" applyAlignment="1">
      <alignment horizontal="center" vertical="center" wrapText="1"/>
    </xf>
    <xf numFmtId="167" fontId="11" fillId="0" borderId="4" xfId="2" applyNumberFormat="1" applyFont="1" applyBorder="1" applyAlignment="1">
      <alignment horizontal="center" vertical="center" wrapText="1"/>
    </xf>
    <xf numFmtId="166" fontId="5" fillId="4" borderId="4" xfId="0" applyNumberFormat="1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164" fontId="7" fillId="10" borderId="4" xfId="2" applyFont="1" applyFill="1" applyBorder="1" applyAlignment="1">
      <alignment horizontal="center" vertical="center" wrapText="1"/>
    </xf>
    <xf numFmtId="0" fontId="7" fillId="9" borderId="0" xfId="0" applyFont="1" applyFill="1" applyAlignment="1">
      <alignment horizontal="center" vertical="center" wrapText="1"/>
    </xf>
    <xf numFmtId="164" fontId="7" fillId="10" borderId="0" xfId="0" applyNumberFormat="1" applyFont="1" applyFill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8" fillId="7" borderId="0" xfId="0" applyFont="1" applyFill="1" applyBorder="1" applyAlignment="1">
      <alignment horizontal="center" vertical="center"/>
    </xf>
    <xf numFmtId="167" fontId="5" fillId="4" borderId="4" xfId="2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3" fontId="9" fillId="6" borderId="4" xfId="0" applyNumberFormat="1" applyFont="1" applyFill="1" applyBorder="1" applyAlignment="1">
      <alignment horizontal="center" vertical="center" wrapText="1"/>
    </xf>
    <xf numFmtId="3" fontId="5" fillId="4" borderId="4" xfId="2" applyNumberFormat="1" applyFont="1" applyFill="1" applyBorder="1" applyAlignment="1">
      <alignment horizontal="center" vertical="center" wrapText="1"/>
    </xf>
  </cellXfs>
  <cellStyles count="282">
    <cellStyle name="Comma" xfId="1" builtinId="3"/>
    <cellStyle name="Currency" xfId="2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Normal" xfId="0" builtinId="0"/>
    <cellStyle name="Percent" xfId="193" builtinId="5"/>
  </cellStyles>
  <dxfs count="5">
    <dxf>
      <font>
        <color auto="1"/>
      </font>
      <fill>
        <patternFill patternType="solid">
          <fgColor indexed="64"/>
          <bgColor rgb="FFF8FF99"/>
        </patternFill>
      </fill>
    </dxf>
    <dxf>
      <font>
        <color auto="1"/>
      </font>
      <fill>
        <patternFill patternType="solid">
          <fgColor indexed="64"/>
          <bgColor rgb="FFF8FF99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auto="1"/>
      </font>
      <fill>
        <patternFill patternType="solid">
          <fgColor indexed="64"/>
          <bgColor rgb="FFF8FF99"/>
        </patternFill>
      </fill>
    </dxf>
    <dxf>
      <font>
        <color auto="1"/>
      </font>
      <fill>
        <patternFill patternType="solid">
          <fgColor indexed="64"/>
          <bgColor rgb="FFF8FF99"/>
        </patternFill>
      </fill>
    </dxf>
  </dxfs>
  <tableStyles count="0" defaultTableStyle="TableStyleMedium9" defaultPivotStyle="PivotStyleMedium4"/>
  <colors>
    <mruColors>
      <color rgb="FFA5ED7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Annual Commission Comparison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'Commission Comparison'!$D$49</c:f>
              <c:strCache>
                <c:ptCount val="1"/>
                <c:pt idx="0">
                  <c:v>Total Yearly Commissions Paid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00000"/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/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'Commission Comparison'!$E$35:$F$35</c:f>
              <c:strCache>
                <c:ptCount val="2"/>
                <c:pt idx="0">
                  <c:v>Broker #1</c:v>
                </c:pt>
                <c:pt idx="1">
                  <c:v> Broker #2 </c:v>
                </c:pt>
              </c:strCache>
            </c:strRef>
          </c:cat>
          <c:val>
            <c:numRef>
              <c:f>'Commission Comparison'!$E$49:$F$49</c:f>
              <c:numCache>
                <c:formatCode>"$"#,##0</c:formatCode>
                <c:ptCount val="2"/>
                <c:pt idx="0">
                  <c:v>13800.0</c:v>
                </c:pt>
                <c:pt idx="1">
                  <c:v>2975.0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793085152"/>
        <c:axId val="-801338864"/>
      </c:barChart>
      <c:catAx>
        <c:axId val="-7930851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chemeClr val="bg1">
                <a:lumMod val="65000"/>
              </a:schemeClr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-801338864"/>
        <c:crosses val="autoZero"/>
        <c:auto val="1"/>
        <c:lblAlgn val="ctr"/>
        <c:lblOffset val="100"/>
        <c:noMultiLvlLbl val="0"/>
      </c:catAx>
      <c:valAx>
        <c:axId val="-80133886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&quot;$&quot;#,##0" sourceLinked="1"/>
        <c:majorTickMark val="out"/>
        <c:minorTickMark val="none"/>
        <c:tickLblPos val="nextTo"/>
        <c:spPr>
          <a:ln>
            <a:solidFill>
              <a:schemeClr val="bg1">
                <a:lumMod val="65000"/>
              </a:schemeClr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-79308515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25400</xdr:colOff>
      <xdr:row>30</xdr:row>
      <xdr:rowOff>139700</xdr:rowOff>
    </xdr:from>
    <xdr:to>
      <xdr:col>19</xdr:col>
      <xdr:colOff>241300</xdr:colOff>
      <xdr:row>49</xdr:row>
      <xdr:rowOff>114300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127000</xdr:colOff>
      <xdr:row>0</xdr:row>
      <xdr:rowOff>12700</xdr:rowOff>
    </xdr:from>
    <xdr:to>
      <xdr:col>3</xdr:col>
      <xdr:colOff>1612900</xdr:colOff>
      <xdr:row>5</xdr:row>
      <xdr:rowOff>63500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200" y="12700"/>
          <a:ext cx="2857500" cy="1257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6:Z65"/>
  <sheetViews>
    <sheetView showGridLines="0" showRowColHeaders="0" tabSelected="1" workbookViewId="0">
      <selection activeCell="P17" sqref="P17"/>
    </sheetView>
  </sheetViews>
  <sheetFormatPr baseColWidth="10" defaultRowHeight="19" x14ac:dyDescent="0.2"/>
  <cols>
    <col min="1" max="1" width="2.6640625" style="1" customWidth="1"/>
    <col min="2" max="2" width="1.83203125" style="1" customWidth="1"/>
    <col min="3" max="3" width="16.1640625" style="1" customWidth="1"/>
    <col min="4" max="4" width="47.33203125" style="2" bestFit="1" customWidth="1"/>
    <col min="5" max="5" width="13.5" style="3" bestFit="1" customWidth="1"/>
    <col min="6" max="6" width="16.1640625" style="4" customWidth="1"/>
    <col min="7" max="7" width="1.83203125" style="1" customWidth="1"/>
    <col min="8" max="8" width="10.83203125" style="1" hidden="1" customWidth="1"/>
    <col min="9" max="9" width="11.83203125" style="1" hidden="1" customWidth="1"/>
    <col min="10" max="10" width="29.33203125" style="1" hidden="1" customWidth="1"/>
    <col min="11" max="11" width="10.83203125" style="1" hidden="1" customWidth="1"/>
    <col min="12" max="12" width="19.1640625" style="1" hidden="1" customWidth="1"/>
    <col min="13" max="13" width="5.33203125" style="1" hidden="1" customWidth="1"/>
    <col min="14" max="18" width="10.83203125" style="1" customWidth="1"/>
    <col min="19" max="20" width="10.83203125" style="29" customWidth="1"/>
    <col min="21" max="26" width="10.83203125" style="24"/>
    <col min="27" max="16384" width="10.83203125" style="1"/>
  </cols>
  <sheetData>
    <row r="6" spans="1:26" ht="10" customHeight="1" x14ac:dyDescent="0.25">
      <c r="B6" s="5"/>
      <c r="C6" s="49"/>
    </row>
    <row r="7" spans="1:26" s="5" customFormat="1" ht="39" customHeight="1" x14ac:dyDescent="0.2">
      <c r="A7" s="1"/>
      <c r="C7" s="52" t="s">
        <v>55</v>
      </c>
      <c r="D7" s="8"/>
      <c r="E7" s="41"/>
      <c r="F7" s="42"/>
      <c r="G7" s="13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9"/>
      <c r="T7" s="29"/>
      <c r="U7" s="24"/>
      <c r="V7" s="25"/>
      <c r="W7" s="25"/>
      <c r="X7" s="25"/>
      <c r="Y7" s="25"/>
      <c r="Z7" s="25"/>
    </row>
    <row r="8" spans="1:26" ht="47" x14ac:dyDescent="0.2">
      <c r="A8" s="13"/>
      <c r="B8" s="52"/>
      <c r="C8" s="76" t="s">
        <v>43</v>
      </c>
      <c r="D8" s="76"/>
      <c r="E8" s="69" t="s">
        <v>40</v>
      </c>
      <c r="F8" s="70" t="s">
        <v>41</v>
      </c>
      <c r="G8" s="13"/>
      <c r="K8" s="1" t="s">
        <v>8</v>
      </c>
      <c r="N8" s="13"/>
    </row>
    <row r="9" spans="1:26" ht="19" customHeight="1" x14ac:dyDescent="0.2">
      <c r="A9" s="52"/>
      <c r="B9" s="13"/>
      <c r="C9" s="78" t="s">
        <v>3</v>
      </c>
      <c r="D9" s="6" t="s">
        <v>0</v>
      </c>
      <c r="E9" s="53">
        <v>9.99</v>
      </c>
      <c r="F9" s="53">
        <v>0</v>
      </c>
      <c r="G9" s="52"/>
      <c r="H9" s="5"/>
      <c r="I9" s="5"/>
      <c r="J9" s="5"/>
      <c r="K9" s="5" t="str">
        <f>E8</f>
        <v>Broker #1</v>
      </c>
      <c r="L9" s="14" t="str">
        <f>F8</f>
        <v>Broker #2</v>
      </c>
      <c r="M9" s="5"/>
      <c r="N9" s="52"/>
      <c r="O9" s="5"/>
      <c r="P9" s="5"/>
      <c r="Q9" s="5"/>
      <c r="R9" s="5"/>
      <c r="S9" s="30"/>
      <c r="T9" s="30"/>
    </row>
    <row r="10" spans="1:26" ht="19" customHeight="1" x14ac:dyDescent="0.2">
      <c r="A10" s="13"/>
      <c r="B10" s="13"/>
      <c r="C10" s="79"/>
      <c r="D10" s="7" t="s">
        <v>7</v>
      </c>
      <c r="E10" s="53">
        <v>0.75</v>
      </c>
      <c r="F10" s="53">
        <v>1</v>
      </c>
      <c r="G10" s="13"/>
      <c r="H10" s="1" t="s">
        <v>3</v>
      </c>
      <c r="I10" s="1" t="s">
        <v>9</v>
      </c>
      <c r="J10" s="45" t="s">
        <v>0</v>
      </c>
      <c r="K10" s="46">
        <f>E9</f>
        <v>9.99</v>
      </c>
      <c r="L10" s="46">
        <f>F9</f>
        <v>0</v>
      </c>
      <c r="N10" s="13"/>
      <c r="U10" s="25"/>
    </row>
    <row r="11" spans="1:26" ht="19" customHeight="1" x14ac:dyDescent="0.2">
      <c r="A11" s="13"/>
      <c r="B11" s="13"/>
      <c r="C11" s="79"/>
      <c r="D11" s="7" t="s">
        <v>29</v>
      </c>
      <c r="E11" s="53">
        <v>0</v>
      </c>
      <c r="F11" s="53">
        <v>0</v>
      </c>
      <c r="G11" s="13"/>
      <c r="J11" s="45" t="s">
        <v>11</v>
      </c>
      <c r="K11" s="47">
        <f>E10*$E$23</f>
        <v>3</v>
      </c>
      <c r="L11" s="47">
        <f>IF(F10*$E$23&lt;F11,F11,F10*$E$23)</f>
        <v>4</v>
      </c>
      <c r="N11" s="13"/>
    </row>
    <row r="12" spans="1:26" ht="19" customHeight="1" x14ac:dyDescent="0.2">
      <c r="A12" s="13"/>
      <c r="B12" s="13"/>
      <c r="C12" s="79"/>
      <c r="D12" s="7" t="s">
        <v>1</v>
      </c>
      <c r="E12" s="53">
        <v>0.04</v>
      </c>
      <c r="F12" s="53">
        <v>0.15</v>
      </c>
      <c r="G12" s="13"/>
      <c r="J12" s="48" t="s">
        <v>31</v>
      </c>
      <c r="K12" s="48">
        <f>IF(SUM(K10:K11)&lt;E11,E11,SUM(K10:K11))</f>
        <v>12.99</v>
      </c>
      <c r="L12" s="48">
        <f>IF(SUM(L10:L11)&lt;F11,F11,SUM(L10:L11))</f>
        <v>4</v>
      </c>
      <c r="N12" s="13"/>
    </row>
    <row r="13" spans="1:26" ht="19" customHeight="1" x14ac:dyDescent="0.2">
      <c r="A13" s="13"/>
      <c r="B13" s="13"/>
      <c r="C13" s="79"/>
      <c r="D13" s="7" t="s">
        <v>2</v>
      </c>
      <c r="E13" s="53" t="b">
        <v>0</v>
      </c>
      <c r="F13" s="53" t="b">
        <v>1</v>
      </c>
      <c r="G13" s="13"/>
      <c r="J13" s="45" t="s">
        <v>12</v>
      </c>
      <c r="K13" s="47">
        <f>E12*$E$23</f>
        <v>0.16</v>
      </c>
      <c r="L13" s="47">
        <f>F12*$E$23</f>
        <v>0.6</v>
      </c>
      <c r="N13" s="13"/>
    </row>
    <row r="14" spans="1:26" ht="19" customHeight="1" x14ac:dyDescent="0.2">
      <c r="A14" s="13"/>
      <c r="B14" s="13"/>
      <c r="C14" s="80"/>
      <c r="D14" s="7" t="s">
        <v>27</v>
      </c>
      <c r="E14" s="53">
        <v>30</v>
      </c>
      <c r="F14" s="53">
        <v>5</v>
      </c>
      <c r="G14" s="13"/>
      <c r="K14" s="11">
        <f>SUM(K12:K13)</f>
        <v>13.15</v>
      </c>
      <c r="L14" s="11">
        <f>SUM(L12:L13)</f>
        <v>4.5999999999999996</v>
      </c>
      <c r="N14" s="13"/>
    </row>
    <row r="15" spans="1:26" ht="19" customHeight="1" x14ac:dyDescent="0.2">
      <c r="A15" s="13"/>
      <c r="B15" s="13"/>
      <c r="C15" s="31"/>
      <c r="D15" s="8"/>
      <c r="E15" s="9"/>
      <c r="F15" s="9"/>
      <c r="G15" s="13"/>
      <c r="N15" s="13"/>
    </row>
    <row r="16" spans="1:26" ht="21" hidden="1" x14ac:dyDescent="0.2">
      <c r="A16" s="13"/>
      <c r="B16" s="13"/>
      <c r="C16" s="50"/>
      <c r="D16" s="8"/>
      <c r="E16" s="58"/>
      <c r="F16" s="58"/>
      <c r="G16" s="13"/>
      <c r="N16" s="13"/>
    </row>
    <row r="17" spans="1:26" ht="19" customHeight="1" x14ac:dyDescent="0.2">
      <c r="A17" s="13"/>
      <c r="B17" s="13"/>
      <c r="C17" s="78" t="s">
        <v>4</v>
      </c>
      <c r="D17" s="7" t="s">
        <v>42</v>
      </c>
      <c r="E17" s="54">
        <v>10</v>
      </c>
      <c r="F17" s="55">
        <v>7</v>
      </c>
      <c r="G17" s="13"/>
      <c r="I17" s="1" t="s">
        <v>10</v>
      </c>
      <c r="J17" s="45" t="s">
        <v>0</v>
      </c>
      <c r="K17" s="46">
        <f>IF(E13=TRUE,0,E9)</f>
        <v>9.99</v>
      </c>
      <c r="L17" s="46">
        <f>IF(F13=TRUE,0,F9)</f>
        <v>0</v>
      </c>
      <c r="N17" s="13"/>
      <c r="V17" s="1"/>
      <c r="W17" s="1"/>
      <c r="X17" s="1"/>
      <c r="Y17" s="1"/>
      <c r="Z17" s="1"/>
    </row>
    <row r="18" spans="1:26" ht="19" customHeight="1" x14ac:dyDescent="0.2">
      <c r="A18" s="13"/>
      <c r="B18" s="13"/>
      <c r="C18" s="79"/>
      <c r="D18" s="7" t="s">
        <v>44</v>
      </c>
      <c r="E18" s="56">
        <v>0</v>
      </c>
      <c r="F18" s="57">
        <v>0</v>
      </c>
      <c r="G18" s="13"/>
      <c r="J18" s="45" t="s">
        <v>11</v>
      </c>
      <c r="K18" s="47">
        <f>E10*$E$23</f>
        <v>3</v>
      </c>
      <c r="L18" s="47">
        <f>IF(F13=TRUE,0,IF(F10*$E$23&lt;F11,F11,F10*$E$23))</f>
        <v>0</v>
      </c>
      <c r="N18" s="13"/>
      <c r="V18" s="1"/>
      <c r="W18" s="1"/>
      <c r="X18" s="1"/>
      <c r="Y18" s="1"/>
      <c r="Z18" s="1"/>
    </row>
    <row r="19" spans="1:26" ht="19" customHeight="1" x14ac:dyDescent="0.2">
      <c r="A19" s="13"/>
      <c r="B19" s="13"/>
      <c r="C19" s="79"/>
      <c r="D19" s="2" t="s">
        <v>29</v>
      </c>
      <c r="E19" s="54">
        <v>0</v>
      </c>
      <c r="F19" s="54">
        <v>0</v>
      </c>
      <c r="G19" s="13"/>
      <c r="J19" s="48" t="s">
        <v>30</v>
      </c>
      <c r="K19" s="48">
        <f>IF(AND(E20=FALSE,SUM(K17:K18)&lt;E19),E19,SUM(K17:K18))</f>
        <v>12.99</v>
      </c>
      <c r="L19" s="48">
        <f>IF(AND(F20=FALSE,SUM(L17:L18)&lt;F19),F19,SUM(L17:L18))</f>
        <v>0</v>
      </c>
      <c r="N19" s="13"/>
      <c r="S19" s="1"/>
      <c r="T19" s="1"/>
      <c r="V19" s="1"/>
      <c r="W19" s="1"/>
      <c r="X19" s="1"/>
      <c r="Y19" s="1"/>
      <c r="Z19" s="1"/>
    </row>
    <row r="20" spans="1:26" ht="19" customHeight="1" x14ac:dyDescent="0.2">
      <c r="A20" s="13"/>
      <c r="B20" s="13"/>
      <c r="C20" s="80"/>
      <c r="D20" s="7" t="s">
        <v>5</v>
      </c>
      <c r="E20" s="53" t="b">
        <v>0</v>
      </c>
      <c r="F20" s="68" t="b">
        <v>1</v>
      </c>
      <c r="G20" s="13"/>
      <c r="J20" s="45" t="s">
        <v>12</v>
      </c>
      <c r="K20" s="47">
        <f>$E$23*E12</f>
        <v>0.16</v>
      </c>
      <c r="L20" s="47">
        <f>$E$23*F12</f>
        <v>0.6</v>
      </c>
      <c r="N20" s="13"/>
      <c r="S20" s="1"/>
      <c r="T20" s="1"/>
      <c r="U20" s="1"/>
      <c r="V20" s="1"/>
      <c r="W20" s="1"/>
      <c r="X20" s="1"/>
      <c r="Y20" s="1"/>
      <c r="Z20" s="1"/>
    </row>
    <row r="21" spans="1:26" ht="19" customHeight="1" x14ac:dyDescent="0.2">
      <c r="A21" s="13"/>
      <c r="B21" s="13"/>
      <c r="C21" s="43"/>
      <c r="D21" s="8"/>
      <c r="E21" s="41"/>
      <c r="F21" s="42"/>
      <c r="G21" s="13"/>
      <c r="K21" s="11">
        <f>SUM(K19:K20)</f>
        <v>13.15</v>
      </c>
      <c r="L21" s="11">
        <f>SUM(L19:L20)</f>
        <v>0.6</v>
      </c>
      <c r="N21" s="13"/>
      <c r="Q21" s="13"/>
      <c r="S21" s="1"/>
      <c r="T21" s="1"/>
      <c r="U21" s="1"/>
      <c r="V21" s="1"/>
      <c r="W21" s="1"/>
      <c r="X21" s="1"/>
      <c r="Y21" s="1"/>
      <c r="Z21" s="1"/>
    </row>
    <row r="22" spans="1:26" x14ac:dyDescent="0.2">
      <c r="A22" s="13"/>
      <c r="B22" s="13"/>
      <c r="C22" s="78" t="s">
        <v>47</v>
      </c>
      <c r="D22" s="7" t="s">
        <v>50</v>
      </c>
      <c r="E22" s="81">
        <v>1000</v>
      </c>
      <c r="F22" s="81"/>
      <c r="G22" s="13"/>
      <c r="K22" s="44"/>
      <c r="L22" s="44"/>
      <c r="N22" s="13"/>
      <c r="S22" s="1"/>
      <c r="T22" s="1"/>
      <c r="U22" s="1"/>
      <c r="V22" s="1"/>
      <c r="W22" s="1"/>
      <c r="X22" s="1"/>
      <c r="Y22" s="1"/>
      <c r="Z22" s="1"/>
    </row>
    <row r="23" spans="1:26" ht="15" hidden="1" customHeight="1" x14ac:dyDescent="0.2">
      <c r="A23" s="13"/>
      <c r="B23" s="13"/>
      <c r="C23" s="79"/>
      <c r="D23" s="7" t="s">
        <v>52</v>
      </c>
      <c r="E23" s="81">
        <v>4</v>
      </c>
      <c r="F23" s="81"/>
      <c r="G23" s="13"/>
      <c r="N23" s="13"/>
      <c r="S23" s="1"/>
      <c r="T23" s="1"/>
      <c r="U23" s="1"/>
      <c r="V23" s="1"/>
      <c r="W23" s="1"/>
      <c r="X23" s="1"/>
      <c r="Y23" s="1"/>
      <c r="Z23" s="1"/>
    </row>
    <row r="24" spans="1:26" x14ac:dyDescent="0.2">
      <c r="A24" s="13"/>
      <c r="B24" s="13"/>
      <c r="C24" s="79"/>
      <c r="D24" s="7" t="s">
        <v>45</v>
      </c>
      <c r="E24" s="81">
        <v>50</v>
      </c>
      <c r="F24" s="81"/>
      <c r="G24" s="13"/>
      <c r="N24" s="13"/>
      <c r="S24" s="1"/>
      <c r="T24" s="1"/>
      <c r="U24" s="1"/>
      <c r="V24" s="1"/>
      <c r="W24" s="1"/>
      <c r="X24" s="1"/>
      <c r="Y24" s="1"/>
      <c r="Z24" s="1"/>
    </row>
    <row r="25" spans="1:26" x14ac:dyDescent="0.2">
      <c r="A25" s="13"/>
      <c r="B25" s="13"/>
      <c r="C25" s="79"/>
      <c r="D25" s="7" t="s">
        <v>46</v>
      </c>
      <c r="E25" s="81">
        <v>100</v>
      </c>
      <c r="F25" s="81"/>
      <c r="G25" s="13"/>
      <c r="N25" s="13"/>
      <c r="S25" s="1"/>
      <c r="T25" s="1"/>
      <c r="U25" s="1"/>
      <c r="V25" s="1"/>
      <c r="W25" s="1"/>
      <c r="X25" s="1"/>
      <c r="Y25" s="1"/>
      <c r="Z25" s="1"/>
    </row>
    <row r="26" spans="1:26" x14ac:dyDescent="0.2">
      <c r="A26" s="13"/>
      <c r="B26" s="13"/>
      <c r="C26" s="79"/>
      <c r="D26" s="7" t="s">
        <v>6</v>
      </c>
      <c r="E26" s="82">
        <v>5</v>
      </c>
      <c r="F26" s="82"/>
      <c r="G26" s="13"/>
      <c r="H26" s="1" t="s">
        <v>4</v>
      </c>
      <c r="I26" s="1" t="s">
        <v>9</v>
      </c>
      <c r="K26" s="11">
        <f>IF(E17+E25*E18&lt;E19,E19,E17+E25*E18)</f>
        <v>10</v>
      </c>
      <c r="L26" s="11">
        <f>F17</f>
        <v>7</v>
      </c>
      <c r="N26" s="13"/>
      <c r="S26" s="1"/>
      <c r="T26" s="1"/>
      <c r="U26" s="1"/>
      <c r="V26" s="1"/>
      <c r="W26" s="1"/>
      <c r="X26" s="1"/>
      <c r="Y26" s="1"/>
      <c r="Z26" s="1"/>
    </row>
    <row r="27" spans="1:26" x14ac:dyDescent="0.2">
      <c r="A27" s="13"/>
      <c r="B27" s="13"/>
      <c r="C27" s="80"/>
      <c r="D27" s="7" t="s">
        <v>39</v>
      </c>
      <c r="E27" s="77">
        <v>100000</v>
      </c>
      <c r="F27" s="77"/>
      <c r="G27" s="13"/>
      <c r="I27" s="1" t="s">
        <v>10</v>
      </c>
      <c r="K27" s="12">
        <f>IF(E20=TRUE,0,IF(E17+E25*E18&lt;E19,E19,E17+E25*E18))</f>
        <v>10</v>
      </c>
      <c r="L27" s="12">
        <f>IF(F20=TRUE,0,F17)</f>
        <v>0</v>
      </c>
      <c r="N27" s="13"/>
      <c r="S27" s="1"/>
      <c r="T27" s="1"/>
      <c r="U27" s="1"/>
      <c r="V27" s="1"/>
      <c r="W27" s="1"/>
      <c r="X27" s="1"/>
      <c r="Y27" s="1"/>
      <c r="Z27" s="1"/>
    </row>
    <row r="28" spans="1:26" ht="21" x14ac:dyDescent="0.2">
      <c r="A28" s="13"/>
      <c r="B28" s="13"/>
      <c r="C28" s="50"/>
      <c r="D28" s="8"/>
      <c r="E28" s="10"/>
      <c r="F28" s="10"/>
      <c r="G28" s="13"/>
      <c r="K28" s="11">
        <f>SUM(K26:K27)</f>
        <v>20</v>
      </c>
      <c r="L28" s="11">
        <f>SUM(L26:L27)</f>
        <v>7</v>
      </c>
      <c r="N28" s="13"/>
      <c r="S28" s="1"/>
      <c r="T28" s="1"/>
      <c r="U28" s="1"/>
      <c r="V28" s="1"/>
      <c r="W28" s="1"/>
      <c r="X28" s="1"/>
      <c r="Y28" s="1"/>
      <c r="Z28" s="1"/>
    </row>
    <row r="29" spans="1:26" ht="21" x14ac:dyDescent="0.2">
      <c r="A29" s="13"/>
      <c r="B29" s="13"/>
      <c r="C29" s="50"/>
      <c r="D29" s="8" t="s">
        <v>51</v>
      </c>
      <c r="E29" s="10"/>
      <c r="F29" s="10"/>
      <c r="G29" s="13"/>
      <c r="N29" s="13"/>
      <c r="S29" s="1"/>
      <c r="T29" s="1"/>
      <c r="U29" s="1"/>
      <c r="V29" s="1"/>
      <c r="W29" s="1"/>
      <c r="X29" s="1"/>
      <c r="Y29" s="1"/>
      <c r="Z29" s="1"/>
    </row>
    <row r="30" spans="1:26" ht="21" x14ac:dyDescent="0.2">
      <c r="A30" s="13"/>
      <c r="B30" s="13"/>
      <c r="C30" s="50"/>
      <c r="D30" s="2" t="s">
        <v>53</v>
      </c>
      <c r="E30" s="10"/>
      <c r="F30" s="10"/>
      <c r="G30" s="13"/>
      <c r="N30" s="13"/>
      <c r="S30" s="1"/>
      <c r="T30" s="1"/>
      <c r="U30" s="1"/>
      <c r="V30" s="1"/>
      <c r="W30" s="1"/>
      <c r="X30" s="1"/>
      <c r="Y30" s="1"/>
      <c r="Z30" s="1"/>
    </row>
    <row r="31" spans="1:26" ht="12" customHeight="1" x14ac:dyDescent="0.2">
      <c r="A31" s="13"/>
      <c r="B31" s="13"/>
      <c r="C31" s="50"/>
      <c r="D31" s="8"/>
      <c r="E31" s="10"/>
      <c r="F31" s="10"/>
      <c r="G31" s="13"/>
      <c r="N31" s="13"/>
      <c r="S31" s="1"/>
      <c r="T31" s="1"/>
      <c r="U31" s="1"/>
      <c r="V31" s="1"/>
      <c r="W31" s="1"/>
      <c r="X31" s="1"/>
      <c r="Y31" s="1"/>
      <c r="Z31" s="1"/>
    </row>
    <row r="32" spans="1:26" ht="21" x14ac:dyDescent="0.2">
      <c r="A32" s="13"/>
      <c r="B32" s="13"/>
      <c r="C32" s="50"/>
      <c r="D32" s="8"/>
      <c r="E32" s="10"/>
      <c r="F32" s="10"/>
      <c r="G32" s="13"/>
      <c r="N32" s="13"/>
      <c r="S32" s="1"/>
      <c r="T32" s="1"/>
      <c r="U32" s="1"/>
      <c r="V32" s="24" t="str">
        <f>F35</f>
        <v>Broker #2</v>
      </c>
      <c r="W32" s="1"/>
      <c r="X32" s="1"/>
      <c r="Y32" s="1"/>
      <c r="Z32" s="1"/>
    </row>
    <row r="33" spans="1:26" ht="21" hidden="1" x14ac:dyDescent="0.2">
      <c r="A33" s="13"/>
      <c r="B33" s="13"/>
      <c r="C33" s="50"/>
      <c r="D33" s="8"/>
      <c r="E33" s="10"/>
      <c r="F33" s="10"/>
      <c r="G33" s="40"/>
      <c r="S33" s="1"/>
      <c r="T33" s="1"/>
      <c r="U33" s="1"/>
      <c r="V33" s="1"/>
      <c r="W33" s="1"/>
      <c r="X33" s="1"/>
      <c r="Y33" s="1"/>
      <c r="Z33" s="1"/>
    </row>
    <row r="34" spans="1:26" ht="11" customHeight="1" x14ac:dyDescent="0.2">
      <c r="B34" s="13"/>
      <c r="G34" s="13"/>
      <c r="S34" s="1"/>
      <c r="T34" s="1"/>
      <c r="U34" s="1"/>
      <c r="Y34" s="1"/>
      <c r="Z34" s="1"/>
    </row>
    <row r="35" spans="1:26" ht="43" customHeight="1" x14ac:dyDescent="0.2">
      <c r="C35" s="51"/>
      <c r="D35" s="51" t="s">
        <v>48</v>
      </c>
      <c r="E35" s="71" t="str">
        <f>E8</f>
        <v>Broker #1</v>
      </c>
      <c r="F35" s="72" t="str">
        <f>F8</f>
        <v>Broker #2</v>
      </c>
      <c r="S35" s="1"/>
      <c r="T35" s="1"/>
      <c r="U35" s="24" t="s">
        <v>38</v>
      </c>
      <c r="V35" s="24" t="s">
        <v>32</v>
      </c>
      <c r="W35" s="26">
        <f>E23</f>
        <v>4</v>
      </c>
      <c r="X35" s="24" t="s">
        <v>26</v>
      </c>
      <c r="Y35" s="1"/>
      <c r="Z35" s="1"/>
    </row>
    <row r="36" spans="1:26" x14ac:dyDescent="0.2">
      <c r="C36" s="74" t="s">
        <v>3</v>
      </c>
      <c r="D36" s="59" t="s">
        <v>14</v>
      </c>
      <c r="E36" s="60">
        <f>K14</f>
        <v>13.15</v>
      </c>
      <c r="F36" s="61">
        <f>L14</f>
        <v>4.5999999999999996</v>
      </c>
      <c r="V36" s="24" t="str">
        <f>CONCATENATE(V35,W35,X35)</f>
        <v>Comparison of Estimated Commissions for 4 Legs per Trade</v>
      </c>
      <c r="Y36" s="1"/>
      <c r="Z36" s="1"/>
    </row>
    <row r="37" spans="1:26" x14ac:dyDescent="0.2">
      <c r="C37" s="74"/>
      <c r="D37" s="59" t="s">
        <v>13</v>
      </c>
      <c r="E37" s="60">
        <f>K21</f>
        <v>13.15</v>
      </c>
      <c r="F37" s="61">
        <f>L21</f>
        <v>0.6</v>
      </c>
      <c r="U37" s="24" t="str">
        <f>CONCATENATE(U35,V32)</f>
        <v>Cost Savings by Choosing the Broker #2</v>
      </c>
      <c r="V37" s="27" t="str">
        <f>E35</f>
        <v>Broker #1</v>
      </c>
      <c r="W37" s="24" t="str">
        <f>F35</f>
        <v>Broker #2</v>
      </c>
      <c r="Y37" s="1"/>
      <c r="Z37" s="1"/>
    </row>
    <row r="38" spans="1:26" x14ac:dyDescent="0.2">
      <c r="C38" s="74"/>
      <c r="D38" s="62" t="s">
        <v>24</v>
      </c>
      <c r="E38" s="63">
        <f>SUM(E36:E37)</f>
        <v>26.3</v>
      </c>
      <c r="F38" s="63">
        <f>SUM(F36:F37)</f>
        <v>5.1999999999999993</v>
      </c>
      <c r="V38" s="28">
        <f>E38</f>
        <v>26.3</v>
      </c>
      <c r="W38" s="28">
        <f>F38</f>
        <v>5.1999999999999993</v>
      </c>
      <c r="Y38" s="1"/>
      <c r="Z38" s="1"/>
    </row>
    <row r="39" spans="1:26" ht="21" x14ac:dyDescent="0.2">
      <c r="C39" s="23"/>
      <c r="V39" s="28">
        <f>E42</f>
        <v>20</v>
      </c>
      <c r="W39" s="28">
        <f>F42</f>
        <v>14</v>
      </c>
      <c r="Y39" s="1"/>
      <c r="Z39" s="1"/>
    </row>
    <row r="40" spans="1:26" x14ac:dyDescent="0.2">
      <c r="C40" s="74" t="s">
        <v>4</v>
      </c>
      <c r="D40" s="59" t="s">
        <v>14</v>
      </c>
      <c r="E40" s="60">
        <v>10</v>
      </c>
      <c r="F40" s="61">
        <v>7</v>
      </c>
      <c r="V40" s="28">
        <f>E44</f>
        <v>30</v>
      </c>
      <c r="W40" s="28">
        <f>F44</f>
        <v>5</v>
      </c>
      <c r="Y40" s="1"/>
      <c r="Z40" s="1"/>
    </row>
    <row r="41" spans="1:26" x14ac:dyDescent="0.2">
      <c r="C41" s="74"/>
      <c r="D41" s="59" t="s">
        <v>13</v>
      </c>
      <c r="E41" s="60">
        <v>10</v>
      </c>
      <c r="F41" s="60">
        <v>7</v>
      </c>
      <c r="U41" s="24" t="str">
        <f>D38</f>
        <v>Options Opening and Closing Commissions</v>
      </c>
      <c r="Y41" s="1"/>
      <c r="Z41" s="1"/>
    </row>
    <row r="42" spans="1:26" x14ac:dyDescent="0.2">
      <c r="C42" s="74"/>
      <c r="D42" s="62" t="s">
        <v>25</v>
      </c>
      <c r="E42" s="63">
        <f>SUM(E40:E41)</f>
        <v>20</v>
      </c>
      <c r="F42" s="63">
        <f>SUM(F40:F41)</f>
        <v>14</v>
      </c>
      <c r="U42" s="28" t="str">
        <f>D42</f>
        <v>Stock Opening and Closing Commissions</v>
      </c>
      <c r="Y42" s="1"/>
      <c r="Z42" s="1"/>
    </row>
    <row r="43" spans="1:26" ht="21" x14ac:dyDescent="0.2">
      <c r="C43" s="32"/>
      <c r="D43" s="15"/>
      <c r="E43" s="16"/>
      <c r="F43" s="16"/>
      <c r="G43" s="13"/>
      <c r="U43" s="24" t="str">
        <f>D44</f>
        <v>Assignment/Exercises Commissions</v>
      </c>
      <c r="Y43" s="1"/>
      <c r="Z43" s="1"/>
    </row>
    <row r="44" spans="1:26" ht="42" x14ac:dyDescent="0.2">
      <c r="C44" s="64" t="s">
        <v>18</v>
      </c>
      <c r="D44" s="62" t="s">
        <v>20</v>
      </c>
      <c r="E44" s="63">
        <f>E14</f>
        <v>30</v>
      </c>
      <c r="F44" s="63">
        <f>F14</f>
        <v>5</v>
      </c>
      <c r="Y44" s="1"/>
      <c r="Z44" s="1"/>
    </row>
    <row r="45" spans="1:26" ht="21" x14ac:dyDescent="0.2">
      <c r="C45" s="32"/>
      <c r="D45" s="15"/>
      <c r="E45" s="16"/>
      <c r="F45" s="16"/>
      <c r="Y45" s="1"/>
      <c r="Z45" s="1"/>
    </row>
    <row r="46" spans="1:26" x14ac:dyDescent="0.2">
      <c r="C46" s="75" t="s">
        <v>49</v>
      </c>
      <c r="D46" s="59" t="s">
        <v>15</v>
      </c>
      <c r="E46" s="65">
        <f>E36*($E$22/2)+E37*($E$22/2)</f>
        <v>13150</v>
      </c>
      <c r="F46" s="65">
        <f>F36*($E$22/2)+F37*($E$22/2)</f>
        <v>2600</v>
      </c>
      <c r="Y46" s="1"/>
      <c r="Z46" s="1"/>
    </row>
    <row r="47" spans="1:26" x14ac:dyDescent="0.2">
      <c r="C47" s="75"/>
      <c r="D47" s="59" t="s">
        <v>16</v>
      </c>
      <c r="E47" s="65">
        <f>E40*($E$24/2)+($E$24/2)*E41</f>
        <v>500</v>
      </c>
      <c r="F47" s="65">
        <f>F40*($E$24/2)+($E$24/2)*F41</f>
        <v>350</v>
      </c>
      <c r="Y47" s="1"/>
      <c r="Z47" s="1"/>
    </row>
    <row r="48" spans="1:26" x14ac:dyDescent="0.2">
      <c r="C48" s="75"/>
      <c r="D48" s="59" t="s">
        <v>19</v>
      </c>
      <c r="E48" s="65">
        <f>E44*E26</f>
        <v>150</v>
      </c>
      <c r="F48" s="66">
        <f>F44*E26</f>
        <v>25</v>
      </c>
      <c r="I48" s="13"/>
      <c r="J48" s="17" t="str">
        <f>E35</f>
        <v>Broker #1</v>
      </c>
      <c r="K48" s="17" t="str">
        <f>F35</f>
        <v>Broker #2</v>
      </c>
      <c r="Y48" s="1"/>
      <c r="Z48" s="1"/>
    </row>
    <row r="49" spans="3:26" ht="21" x14ac:dyDescent="0.2">
      <c r="C49" s="75"/>
      <c r="D49" s="62" t="s">
        <v>17</v>
      </c>
      <c r="E49" s="67">
        <f>SUM(E46:E48)</f>
        <v>13800</v>
      </c>
      <c r="F49" s="67">
        <f>SUM(F46:F48)</f>
        <v>2975</v>
      </c>
      <c r="I49" s="8" t="s">
        <v>15</v>
      </c>
      <c r="J49" s="22">
        <f t="shared" ref="J49:K51" si="0">E46</f>
        <v>13150</v>
      </c>
      <c r="K49" s="22">
        <f t="shared" si="0"/>
        <v>2600</v>
      </c>
      <c r="L49" s="18">
        <f>(J49-K49)/J49</f>
        <v>0.80228136882129275</v>
      </c>
      <c r="Y49" s="1"/>
      <c r="Z49" s="1"/>
    </row>
    <row r="50" spans="3:26" x14ac:dyDescent="0.2">
      <c r="I50" s="8" t="s">
        <v>16</v>
      </c>
      <c r="J50" s="22">
        <f t="shared" si="0"/>
        <v>500</v>
      </c>
      <c r="K50" s="22">
        <f t="shared" si="0"/>
        <v>350</v>
      </c>
      <c r="L50" s="18">
        <f>(J50-K50)/J50</f>
        <v>0.3</v>
      </c>
      <c r="V50" s="1"/>
      <c r="W50" s="1"/>
      <c r="X50" s="1"/>
      <c r="Y50" s="1"/>
      <c r="Z50" s="1"/>
    </row>
    <row r="51" spans="3:26" ht="21" x14ac:dyDescent="0.2">
      <c r="D51" s="73"/>
      <c r="E51" s="73"/>
      <c r="F51" s="73"/>
      <c r="I51" s="8" t="s">
        <v>19</v>
      </c>
      <c r="J51" s="22">
        <f t="shared" si="0"/>
        <v>150</v>
      </c>
      <c r="K51" s="22">
        <f t="shared" si="0"/>
        <v>25</v>
      </c>
      <c r="L51" s="18">
        <f>(J51-K51)/J51</f>
        <v>0.83333333333333337</v>
      </c>
    </row>
    <row r="52" spans="3:26" ht="46" customHeight="1" x14ac:dyDescent="0.2">
      <c r="C52" s="1" t="s">
        <v>54</v>
      </c>
      <c r="D52" s="37"/>
      <c r="E52" s="38"/>
      <c r="F52" s="39"/>
      <c r="I52" s="1" t="s">
        <v>23</v>
      </c>
      <c r="J52" s="19">
        <f>SUM(J49:J51)</f>
        <v>13800</v>
      </c>
      <c r="K52" s="19">
        <f>SUM(K49:K51)</f>
        <v>2975</v>
      </c>
      <c r="S52" s="1"/>
      <c r="T52" s="1"/>
      <c r="V52" s="1"/>
      <c r="W52" s="1"/>
      <c r="X52" s="1"/>
      <c r="Y52" s="1"/>
      <c r="Z52" s="1"/>
    </row>
    <row r="53" spans="3:26" ht="18" customHeight="1" x14ac:dyDescent="0.2">
      <c r="D53" s="73"/>
      <c r="E53" s="73"/>
      <c r="F53" s="73"/>
      <c r="U53" s="1"/>
      <c r="V53" s="1"/>
      <c r="W53" s="1"/>
      <c r="X53" s="1"/>
      <c r="Y53" s="1"/>
      <c r="Z53" s="1"/>
    </row>
    <row r="54" spans="3:26" ht="64" customHeight="1" x14ac:dyDescent="0.2">
      <c r="I54" s="3" t="s">
        <v>33</v>
      </c>
      <c r="J54" s="20">
        <f>ROUND((E49-F49)/E49*100,0)</f>
        <v>78</v>
      </c>
      <c r="K54" s="1" t="s">
        <v>36</v>
      </c>
      <c r="L54" s="1" t="str">
        <f>F35</f>
        <v>Broker #2</v>
      </c>
      <c r="M54" s="1" t="s">
        <v>37</v>
      </c>
      <c r="S54" s="1"/>
      <c r="T54" s="1"/>
      <c r="V54" s="1"/>
      <c r="W54" s="1"/>
      <c r="X54" s="1"/>
      <c r="Y54" s="1"/>
      <c r="Z54" s="1"/>
    </row>
    <row r="55" spans="3:26" x14ac:dyDescent="0.2">
      <c r="I55" s="21" t="str">
        <f>IF(F49&lt;E49,CONCATENATE(I54,J54,K54,L54,M54),"")</f>
        <v>Based on your inputs, you might save 78% by choosing the Broker #2 over your existing one.</v>
      </c>
      <c r="S55" s="1"/>
      <c r="T55" s="1"/>
      <c r="U55" s="1"/>
      <c r="V55" s="1"/>
      <c r="W55" s="1"/>
      <c r="X55" s="1"/>
      <c r="Y55" s="1"/>
      <c r="Z55" s="1"/>
    </row>
    <row r="56" spans="3:26" ht="21" customHeight="1" x14ac:dyDescent="0.2">
      <c r="S56" s="1"/>
      <c r="T56" s="1"/>
      <c r="U56" s="1"/>
      <c r="V56" s="1"/>
      <c r="W56" s="1"/>
      <c r="X56" s="1"/>
      <c r="Y56" s="1"/>
      <c r="Z56" s="1"/>
    </row>
    <row r="57" spans="3:26" x14ac:dyDescent="0.2">
      <c r="S57" s="1"/>
      <c r="T57" s="1"/>
      <c r="U57" s="1"/>
      <c r="V57" s="1"/>
      <c r="W57" s="1"/>
      <c r="X57" s="1"/>
      <c r="Y57" s="1"/>
      <c r="Z57" s="1"/>
    </row>
    <row r="58" spans="3:26" x14ac:dyDescent="0.2">
      <c r="S58" s="1"/>
      <c r="T58" s="1"/>
      <c r="U58" s="1"/>
    </row>
    <row r="59" spans="3:26" x14ac:dyDescent="0.2">
      <c r="C59" s="33" t="s">
        <v>28</v>
      </c>
      <c r="D59" s="34">
        <f>J54*0.01</f>
        <v>0.78</v>
      </c>
      <c r="E59" s="35"/>
      <c r="F59" s="36"/>
      <c r="I59" s="1" t="s">
        <v>34</v>
      </c>
      <c r="J59" s="1" t="str">
        <f>F35</f>
        <v>Broker #2</v>
      </c>
      <c r="K59" s="1" t="s">
        <v>35</v>
      </c>
      <c r="M59" s="1" t="s">
        <v>22</v>
      </c>
      <c r="S59" s="1"/>
      <c r="T59" s="1"/>
      <c r="U59" s="1"/>
      <c r="V59" s="1"/>
      <c r="W59" s="1"/>
      <c r="X59" s="1"/>
      <c r="Y59" s="1"/>
      <c r="Z59" s="1"/>
    </row>
    <row r="60" spans="3:26" x14ac:dyDescent="0.2">
      <c r="U60" s="1"/>
      <c r="V60" s="1"/>
      <c r="W60" s="1"/>
      <c r="X60" s="1"/>
      <c r="Y60" s="1"/>
      <c r="Z60" s="1"/>
    </row>
    <row r="61" spans="3:26" x14ac:dyDescent="0.2">
      <c r="I61" s="1" t="s">
        <v>21</v>
      </c>
      <c r="S61" s="1"/>
      <c r="T61" s="1"/>
      <c r="V61" s="1"/>
      <c r="W61" s="1"/>
      <c r="X61" s="1"/>
      <c r="Y61" s="1"/>
      <c r="Z61" s="1"/>
    </row>
    <row r="62" spans="3:26" x14ac:dyDescent="0.2">
      <c r="I62" s="19">
        <f>E49-F49</f>
        <v>10825</v>
      </c>
      <c r="S62" s="1"/>
      <c r="T62" s="1"/>
      <c r="U62" s="1"/>
      <c r="V62" s="1"/>
      <c r="W62" s="1"/>
      <c r="X62" s="1"/>
      <c r="Y62" s="1"/>
      <c r="Z62" s="1"/>
    </row>
    <row r="63" spans="3:26" x14ac:dyDescent="0.2">
      <c r="I63" s="1">
        <f>ROUND(I62/E27*100,1)</f>
        <v>10.8</v>
      </c>
      <c r="S63" s="1"/>
      <c r="T63" s="1"/>
      <c r="U63" s="1"/>
    </row>
    <row r="64" spans="3:26" x14ac:dyDescent="0.2">
      <c r="I64" s="1" t="str">
        <f>IF(F49&lt;E49,CONCATENATE(I59,J59,K59,I63,M59),"")</f>
        <v xml:space="preserve">Also, according to your inputs (and the math), by choosing the Broker #2, you could make an estimated 10.8% less and still have the same return. </v>
      </c>
      <c r="S64" s="1"/>
      <c r="T64" s="1"/>
      <c r="U64" s="1"/>
    </row>
    <row r="65" spans="21:21" x14ac:dyDescent="0.2">
      <c r="U65" s="1"/>
    </row>
  </sheetData>
  <mergeCells count="15">
    <mergeCell ref="C8:D8"/>
    <mergeCell ref="E27:F27"/>
    <mergeCell ref="C22:C27"/>
    <mergeCell ref="E25:F25"/>
    <mergeCell ref="E23:F23"/>
    <mergeCell ref="E22:F22"/>
    <mergeCell ref="E24:F24"/>
    <mergeCell ref="E26:F26"/>
    <mergeCell ref="C17:C20"/>
    <mergeCell ref="C9:C14"/>
    <mergeCell ref="D51:F51"/>
    <mergeCell ref="D53:F53"/>
    <mergeCell ref="C40:C42"/>
    <mergeCell ref="C36:C38"/>
    <mergeCell ref="C46:C49"/>
  </mergeCells>
  <phoneticPr fontId="17" type="noConversion"/>
  <conditionalFormatting sqref="E11">
    <cfRule type="expression" dxfId="4" priority="5">
      <formula>#REF!=TRUE</formula>
    </cfRule>
  </conditionalFormatting>
  <conditionalFormatting sqref="F11">
    <cfRule type="expression" dxfId="3" priority="4">
      <formula>#REF!=TRUE</formula>
    </cfRule>
  </conditionalFormatting>
  <conditionalFormatting sqref="D11">
    <cfRule type="expression" dxfId="2" priority="3">
      <formula>OR(#REF!=TRUE,#REF!=TRUE)</formula>
    </cfRule>
  </conditionalFormatting>
  <conditionalFormatting sqref="E19">
    <cfRule type="expression" dxfId="1" priority="2">
      <formula>#REF!=TRUE</formula>
    </cfRule>
  </conditionalFormatting>
  <conditionalFormatting sqref="F19">
    <cfRule type="expression" dxfId="0" priority="1">
      <formula>#REF!=TRUE</formula>
    </cfRule>
  </conditionalFormatting>
  <dataValidations count="2">
    <dataValidation type="list" showInputMessage="1" showErrorMessage="1" sqref="E13">
      <formula1>TrueOrFalse</formula1>
    </dataValidation>
    <dataValidation type="list" allowBlank="1" showInputMessage="1" showErrorMessage="1" sqref="F13 E20 F20">
      <formula1>TrueOrFalse</formula1>
    </dataValidation>
  </dataValidations>
  <pageMargins left="0.75" right="0.75" top="0.75" bottom="0.75" header="0.5" footer="0.5"/>
  <pageSetup scale="47"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RowHeight="16" x14ac:dyDescent="0.2"/>
  <sheetData>
    <row r="1" spans="1:1" x14ac:dyDescent="0.2">
      <c r="A1" t="b">
        <v>1</v>
      </c>
    </row>
    <row r="2" spans="1:1" x14ac:dyDescent="0.2">
      <c r="A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Commission Comparison</vt:lpstr>
      <vt:lpstr>Sheet1</vt:lpstr>
    </vt:vector>
  </TitlesOfParts>
  <Company>dough,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Rechenthin</dc:creator>
  <cp:lastModifiedBy>Microsoft Office User</cp:lastModifiedBy>
  <cp:lastPrinted>2017-02-08T21:16:33Z</cp:lastPrinted>
  <dcterms:created xsi:type="dcterms:W3CDTF">2017-02-01T13:11:01Z</dcterms:created>
  <dcterms:modified xsi:type="dcterms:W3CDTF">2017-06-02T14:01:13Z</dcterms:modified>
</cp:coreProperties>
</file>